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\Desktop\BILANCIO AgID\Programma acquisti 2022-2023\nuovo\Italia Login - def\"/>
    </mc:Choice>
  </mc:AlternateContent>
  <bookViews>
    <workbookView xWindow="0" yWindow="0" windowWidth="23040" windowHeight="8328" activeTab="2"/>
  </bookViews>
  <sheets>
    <sheet name="Istruzioni" sheetId="1" r:id="rId1"/>
    <sheet name="Dati Ente" sheetId="2" r:id="rId2"/>
    <sheet name="Scheda B" sheetId="3" r:id="rId3"/>
  </sheets>
  <externalReferences>
    <externalReference r:id="rId4"/>
  </externalReferences>
  <definedNames>
    <definedName name="_xlnm.Print_Area" localSheetId="0">Istruzioni!$C:$C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3" l="1"/>
  <c r="A17" i="3"/>
  <c r="A16" i="3"/>
  <c r="A15" i="3"/>
  <c r="A14" i="3"/>
  <c r="Y16" i="3" l="1"/>
  <c r="A13" i="3"/>
  <c r="H11" i="3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<sst xmlns="http://schemas.openxmlformats.org/spreadsheetml/2006/main" count="296" uniqueCount="144">
  <si>
    <t>DATI DI PROGRAMMAZIONE BIENNALE DEGLI ACQUISTI DI BENI E SERVIZI DI IMPORTO UNITARIO STIMATO SUPERIORE A 1 MILIONE DI EURO</t>
  </si>
  <si>
    <t>Istruzioni per la compilazione della scheda Dati Ente</t>
  </si>
  <si>
    <t>Dati Ente</t>
  </si>
  <si>
    <t>Nella scheda "Dati Enti" inserire i dati anagrafici dell'Amministrazione e del soggetto referente dei dati di programmazione biennale degli acquisti di forniture e servizi</t>
  </si>
  <si>
    <t>Istruzioni per la compilazione della Programmazione</t>
  </si>
  <si>
    <t>Scheda B</t>
  </si>
  <si>
    <t>Nella "Scheda B" riportare l’elenco degli acquisti della programmazione con indicazione degli elementi essenziali per la loro individuazione. Per l’acquisto di una fornitura o di un servizio ricompreso in un progetto di investimento pubblico, è riportato il relativo CUP.
Tutti gli importi devono essere espressi per intero in euro (es. per indicare 25 milioni, scrivere 25000000).</t>
  </si>
  <si>
    <t>Colonna A - NUMERO intervento CUI</t>
  </si>
  <si>
    <r>
      <t xml:space="preserve">Codice CUI = </t>
    </r>
    <r>
      <rPr>
        <sz val="11"/>
        <color rgb="FF000000"/>
        <rFont val="Calibri"/>
        <family val="2"/>
      </rPr>
      <t>Codice Fiscale dell'amministrazione + prima annualità del primo programma (aaaa) nel quale l'intervento è stato inserito + progressivo di 5 cifre (00001, 00002, etc.)</t>
    </r>
  </si>
  <si>
    <r>
      <t xml:space="preserve">Colonna E - Identificativo della procedura </t>
    </r>
    <r>
      <rPr>
        <b/>
        <sz val="11"/>
        <rFont val="Calibri"/>
        <family val="2"/>
      </rPr>
      <t>di acquisto</t>
    </r>
  </si>
  <si>
    <r>
      <t xml:space="preserve">Codice progressivo di 3 cifre </t>
    </r>
    <r>
      <rPr>
        <sz val="11"/>
        <rFont val="Calibri"/>
        <family val="2"/>
      </rPr>
      <t>(001,002, etc.) per indicare  la procedura di acquisto contenente uno o più lotti, ovvero riferita a uno o più CUI</t>
    </r>
  </si>
  <si>
    <t>Colonna F - Codice CUP</t>
  </si>
  <si>
    <t>Indica il CUP nei casi nei quali, come obbligatoriamente per quelli compresi nell'elenco annuale, sia già stato richiesto</t>
  </si>
  <si>
    <t>Colonna G - lotto funzionale</t>
  </si>
  <si>
    <t>Indica se la procedura ricomprende diversi lotti funzionali secondo la definizione di cui all’art.3 comma 1 lettera qq) del D.Lgs.50/2016</t>
  </si>
  <si>
    <t>Colonna J - Codice eventuale CUP master</t>
  </si>
  <si>
    <t>Indica l'eventuale CUP master in caso di progetto articolato in più lotti funzionali</t>
  </si>
  <si>
    <t>Colonna L - CPV</t>
  </si>
  <si>
    <t>Indicare il CPV principale. Deve essere rispettata la coerenza, per le prime due cifre, con il settore: per le Forniture il CPV deve avere le prime due cifre minori di 45 oppure uguali a 48; per i Servizi il CPV deve avere le prime due cifre maggiori di 48</t>
  </si>
  <si>
    <r>
      <t>Colonna O - Priorità</t>
    </r>
    <r>
      <rPr>
        <b/>
        <sz val="11"/>
        <color rgb="FFFF0000"/>
        <rFont val="Calibri"/>
        <family val="2"/>
      </rPr>
      <t xml:space="preserve"> </t>
    </r>
  </si>
  <si>
    <t>Le amministrazioni individuano come prioritari i servizi e le forniture necessari a garantire gli interessi pubblici primari, di completamento di forniture o servizi  già iniziati, gli interventi cofinanziati con fondi europei, nonché gli interventi per i quali ricorra la possibilità di finanziamento con capitale privato maggioritario.</t>
  </si>
  <si>
    <r>
      <t>Colonne P, Q, R - Responsabile del Procedimento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di acquisto (RUP)</t>
    </r>
  </si>
  <si>
    <r>
      <t>Riportare codice fiscale, nome, cognome del responsabile del proce</t>
    </r>
    <r>
      <rPr>
        <sz val="11"/>
        <color rgb="FF000000"/>
        <rFont val="Calibri"/>
        <family val="2"/>
      </rPr>
      <t>dimento</t>
    </r>
    <r>
      <rPr>
        <sz val="11"/>
        <color rgb="FF000000"/>
        <rFont val="Calibri"/>
        <family val="2"/>
      </rPr>
      <t xml:space="preserve"> di acquisto (RUP)</t>
    </r>
  </si>
  <si>
    <t xml:space="preserve">Colonna Y - Stima costi Programma Totale </t>
  </si>
  <si>
    <t>Indicare la somma delle colonne V, W, X</t>
  </si>
  <si>
    <t>Colonne Z, AA - Apporto di capitale privato</t>
  </si>
  <si>
    <t>Riportare valore rispetto al valore totale acquisto</t>
  </si>
  <si>
    <r>
      <t xml:space="preserve">Colonne AB, AC,AD - Centrale di committenza o Soggetto Aggregatore al quale si intende delegare la procedura </t>
    </r>
    <r>
      <rPr>
        <b/>
        <sz val="11"/>
        <rFont val="Calibri"/>
        <family val="2"/>
      </rPr>
      <t>di acquisto</t>
    </r>
  </si>
  <si>
    <r>
      <t xml:space="preserve">Indicare la Centrale di committenza o il Soggetto Aggregatore di cui si intende avvalersi per l'espletamento della procedura </t>
    </r>
    <r>
      <rPr>
        <sz val="11"/>
        <rFont val="Calibri"/>
        <family val="2"/>
      </rPr>
      <t>di acquisto. Ciò al fine di agevolare l'attività di pianificazione della Centrale di committenza o del Soggetto Aggregatore</t>
    </r>
  </si>
  <si>
    <t>Amministrazione</t>
  </si>
  <si>
    <t>Referente dei dati di programmazione</t>
  </si>
  <si>
    <t>Codice Fiscale
 Amministrazione</t>
  </si>
  <si>
    <t>Codice IPA 
Amministrazione</t>
  </si>
  <si>
    <t>Dipartimento</t>
  </si>
  <si>
    <t>Ufficio</t>
  </si>
  <si>
    <t>Regione</t>
  </si>
  <si>
    <t>Provincia</t>
  </si>
  <si>
    <t>Indirizzo</t>
  </si>
  <si>
    <t>Telefono</t>
  </si>
  <si>
    <t>Indirizzo
 mail</t>
  </si>
  <si>
    <t>Indirizzo PEC</t>
  </si>
  <si>
    <t>Nome</t>
  </si>
  <si>
    <t>Cognome</t>
  </si>
  <si>
    <t>Codice fiscale</t>
  </si>
  <si>
    <t>Indirizzo
mail</t>
  </si>
  <si>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</t>
    </r>
  </si>
  <si>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</si>
  <si>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</si>
  <si>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</si>
  <si>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</si>
  <si>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</si>
  <si>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</si>
  <si>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</si>
  <si>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</si>
  <si>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>Ambito geografico di esecuzione dell'Acquisto (Regione/i)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</si>
  <si>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</si>
  <si>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</si>
  <si>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</si>
  <si>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</si>
  <si>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</si>
  <si>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</si>
  <si>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Codice fiscale responsabile procedimento (RUP)</t>
  </si>
  <si>
    <t>Cognome responsabile procedimento  (RUP)</t>
  </si>
  <si>
    <t>Nome responsabile procedimento (RUP)</t>
  </si>
  <si>
    <t>Quantità</t>
  </si>
  <si>
    <t>Unità di misura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</si>
  <si>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</si>
  <si>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</si>
  <si>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</si>
  <si>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</si>
  <si>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</si>
  <si>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</si>
  <si>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</si>
  <si>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</si>
  <si>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</si>
  <si>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</si>
  <si>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</si>
  <si>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</si>
  <si>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</si>
  <si>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</si>
  <si>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</si>
  <si>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</si>
  <si>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</si>
  <si>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</si>
  <si>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</si>
  <si>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</t>
  </si>
  <si>
    <t>numero in mesi</t>
  </si>
  <si>
    <t>valore</t>
  </si>
  <si>
    <t>valore( somma)</t>
  </si>
  <si>
    <t xml:space="preserve">C51H16000080006 </t>
  </si>
  <si>
    <t>no</t>
  </si>
  <si>
    <t>servizi</t>
  </si>
  <si>
    <t>1</t>
  </si>
  <si>
    <t>001</t>
  </si>
  <si>
    <t>Servizi cloud per la piattaforma del portale di web analitycs</t>
  </si>
  <si>
    <t>Celeghin</t>
  </si>
  <si>
    <t>Claudio</t>
  </si>
  <si>
    <t>ITI43</t>
  </si>
  <si>
    <t>72510000-3</t>
  </si>
  <si>
    <t>CLGCLD67P01F904W</t>
  </si>
  <si>
    <t>NO</t>
  </si>
  <si>
    <t>Di Nillo</t>
  </si>
  <si>
    <t>Marino</t>
  </si>
  <si>
    <t>Servizi cloud per piattaforme AgID in ambito Italia Login</t>
  </si>
  <si>
    <t>Servizi specialistici per la progettazione del framework di riferimento e di interoperabilità per e-procurement e appalti di innovazione</t>
  </si>
  <si>
    <t>Sviluppo della base di conoscenza per l'innovation procurement</t>
  </si>
  <si>
    <t>Servizi di committenza ausiliaria (tecnico-scientifica) per l'innovation procurement</t>
  </si>
  <si>
    <t>Servizi di committenza ausiliaria (giuridico amministrativa) per l'innovation procurement</t>
  </si>
  <si>
    <t>Draoli</t>
  </si>
  <si>
    <t>Mauro</t>
  </si>
  <si>
    <t>Mariotti</t>
  </si>
  <si>
    <t>Emanuela</t>
  </si>
  <si>
    <t>MRTMNL63H54H501F</t>
  </si>
  <si>
    <t>Servizi di comunicazione per le attività del Progetto Italia Login</t>
  </si>
  <si>
    <t>Servizi di valutazione dell'impatto e delle risultanze delle attività svolte nell'ambito del Progetto Italia Login</t>
  </si>
  <si>
    <t>Gentili</t>
  </si>
  <si>
    <t>79342000-3</t>
  </si>
  <si>
    <t>Glenda</t>
  </si>
  <si>
    <t xml:space="preserve">Barrese </t>
  </si>
  <si>
    <t>Rosamaria</t>
  </si>
  <si>
    <t>BRRRMR57S63H501M</t>
  </si>
  <si>
    <t>72220000-3</t>
  </si>
  <si>
    <t>Servizi per l’integrazione sicura di applicativi e moduli software a disposizione di AGID in una “Piattaforma integrata AGID”</t>
  </si>
  <si>
    <t>Enrica</t>
  </si>
  <si>
    <t>Massella Ducci Teri</t>
  </si>
  <si>
    <t>MSSNRC57D51Z121A</t>
  </si>
  <si>
    <t>RSSMSM75M23L049E</t>
  </si>
  <si>
    <t>Rossi</t>
  </si>
  <si>
    <t>Massimiliano</t>
  </si>
  <si>
    <t>Tool per supporto integrato sicurezza (in ottica di “Privacy &amp; Security by design”) - estensione nei limiti del quinto d'obbligo</t>
  </si>
  <si>
    <t>Modello strategico di evoluzione del Sistema Informativo della PA (lotto 4)</t>
  </si>
  <si>
    <t>Modello strategico di evoluzione del Sistema Informativo della PA (lotto 3)</t>
  </si>
  <si>
    <t>72413000-8</t>
  </si>
  <si>
    <t>Ciarallo</t>
  </si>
  <si>
    <t>Caterina</t>
  </si>
  <si>
    <t>CRLCRN65M53F839R</t>
  </si>
  <si>
    <t>72330000-2</t>
  </si>
  <si>
    <t xml:space="preserve">Realizzazione del prortale di web analytics - estensione nei limiti del quinto </t>
  </si>
  <si>
    <t>72224100-2</t>
  </si>
  <si>
    <t>Servizi per Piattaforme Italia Login</t>
  </si>
  <si>
    <t>Cappuccia</t>
  </si>
  <si>
    <t>Mirko</t>
  </si>
  <si>
    <t>Servizi per analisi su spesa ICT PA annualità 2022</t>
  </si>
  <si>
    <t>DNLMRN57A18E435X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</si>
</sst>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48">
    <xf numFmtId="0" fontId="0" fillId="0" borderId="0" xfId="0"/>
    <xf numFmtId="4" fontId="1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wrapText="1"/>
    </xf>
    <xf numFmtId="4" fontId="6" fillId="0" borderId="0" xfId="0" applyNumberFormat="1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4" fontId="7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4" fontId="10" fillId="3" borderId="1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wrapText="1"/>
      <protection locked="0"/>
    </xf>
    <xf numFmtId="1" fontId="8" fillId="0" borderId="0" xfId="0" applyNumberFormat="1" applyFont="1" applyFill="1" applyBorder="1" applyAlignment="1" applyProtection="1">
      <alignment wrapText="1"/>
      <protection locked="0"/>
    </xf>
    <xf numFmtId="164" fontId="8" fillId="0" borderId="0" xfId="0" applyNumberFormat="1" applyFont="1" applyFill="1" applyBorder="1" applyAlignment="1" applyProtection="1">
      <alignment wrapText="1"/>
      <protection locked="0"/>
    </xf>
    <xf numFmtId="3" fontId="8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4" fontId="1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/>
    <xf numFmtId="4" fontId="2" fillId="2" borderId="2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Fill="1" applyBorder="1" applyAlignment="1" applyProtection="1">
      <alignment wrapText="1"/>
    </xf>
    <xf numFmtId="4" fontId="1" fillId="0" borderId="4" xfId="0" applyNumberFormat="1" applyFont="1" applyFill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wrapText="1"/>
    </xf>
    <xf numFmtId="4" fontId="3" fillId="0" borderId="6" xfId="0" applyNumberFormat="1" applyFont="1" applyFill="1" applyBorder="1" applyAlignment="1" applyProtection="1">
      <alignment wrapText="1"/>
    </xf>
    <xf numFmtId="4" fontId="1" fillId="3" borderId="6" xfId="0" applyNumberFormat="1" applyFont="1" applyFill="1" applyBorder="1" applyAlignment="1" applyProtection="1">
      <alignment wrapText="1"/>
    </xf>
    <xf numFmtId="4" fontId="1" fillId="0" borderId="6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wrapText="1"/>
    </xf>
    <xf numFmtId="4" fontId="2" fillId="3" borderId="5" xfId="0" applyNumberFormat="1" applyFont="1" applyFill="1" applyBorder="1" applyAlignment="1" applyProtection="1">
      <alignment wrapText="1"/>
    </xf>
    <xf numFmtId="4" fontId="2" fillId="0" borderId="7" xfId="0" applyNumberFormat="1" applyFont="1" applyFill="1" applyBorder="1" applyAlignment="1" applyProtection="1">
      <alignment wrapText="1"/>
    </xf>
    <xf numFmtId="4" fontId="1" fillId="0" borderId="8" xfId="0" applyNumberFormat="1" applyFont="1" applyFill="1" applyBorder="1" applyAlignment="1" applyProtection="1">
      <alignment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o.Oddi/OneDrive%20-%20EY/Desktop/Analisi%20stato%20Italia%20Login_16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85">
          <cell r="D85">
            <v>200000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J31"/>
  <sheetViews>
    <sheetView topLeftCell="A10" workbookViewId="0">
      <selection sqref="A1:C31"/>
    </sheetView>
  </sheetViews>
  <sheetFormatPr defaultColWidth="0" defaultRowHeight="13.2" zeroHeight="1" x14ac:dyDescent="0.25"/>
  <cols>
    <col min="1" max="1" width="11.21875" style="4" customWidth="1"/>
    <col min="2" max="2" width="159.77734375" style="4" customWidth="1"/>
    <col min="3" max="3" width="2.77734375" style="4" customWidth="1"/>
    <col min="4" max="10" width="20.77734375" style="4" hidden="1" customWidth="1"/>
    <col min="11" max="256" width="9.21875" style="4" hidden="1"/>
    <col min="257" max="263" width="9.21875" style="4" hidden="1" customWidth="1"/>
    <col min="264" max="16384" width="9.21875" style="4" hidden="1"/>
  </cols>
  <sheetData>
    <row r="1" spans="1:9" s="1" customFormat="1" ht="14.4" x14ac:dyDescent="0.3">
      <c r="A1" s="25"/>
      <c r="B1" s="26" t="s">
        <v>0</v>
      </c>
      <c r="C1" s="27"/>
      <c r="D1" s="2"/>
      <c r="E1" s="2"/>
      <c r="F1" s="2"/>
      <c r="G1" s="2"/>
      <c r="H1" s="2"/>
      <c r="I1" s="2"/>
    </row>
    <row r="2" spans="1:9" s="1" customFormat="1" ht="15" thickBot="1" x14ac:dyDescent="0.35">
      <c r="A2" s="25"/>
      <c r="B2" s="25"/>
      <c r="C2" s="25"/>
    </row>
    <row r="3" spans="1:9" s="1" customFormat="1" ht="15" thickBot="1" x14ac:dyDescent="0.35">
      <c r="A3" s="25"/>
      <c r="B3" s="28" t="s">
        <v>1</v>
      </c>
      <c r="C3" s="25"/>
    </row>
    <row r="4" spans="1:9" s="1" customFormat="1" ht="15" thickBot="1" x14ac:dyDescent="0.35">
      <c r="A4" s="29" t="s">
        <v>2</v>
      </c>
      <c r="B4" s="30" t="s">
        <v>3</v>
      </c>
      <c r="C4" s="25"/>
    </row>
    <row r="5" spans="1:9" s="1" customFormat="1" ht="8.25" customHeight="1" x14ac:dyDescent="0.3">
      <c r="A5" s="25"/>
      <c r="B5" s="25"/>
      <c r="C5" s="25"/>
    </row>
    <row r="6" spans="1:9" s="1" customFormat="1" ht="9" customHeight="1" thickBot="1" x14ac:dyDescent="0.35">
      <c r="A6" s="25"/>
      <c r="B6" s="25"/>
      <c r="C6" s="25"/>
    </row>
    <row r="7" spans="1:9" s="1" customFormat="1" ht="15" thickBot="1" x14ac:dyDescent="0.35">
      <c r="A7" s="25"/>
      <c r="B7" s="28" t="s">
        <v>4</v>
      </c>
      <c r="C7" s="25"/>
    </row>
    <row r="8" spans="1:9" s="1" customFormat="1" ht="43.8" thickBot="1" x14ac:dyDescent="0.35">
      <c r="A8" s="29" t="s">
        <v>5</v>
      </c>
      <c r="B8" s="31" t="s">
        <v>6</v>
      </c>
      <c r="C8" s="25"/>
    </row>
    <row r="9" spans="1:9" s="1" customFormat="1" ht="14.4" x14ac:dyDescent="0.3">
      <c r="A9" s="25"/>
      <c r="B9" s="32" t="s">
        <v>7</v>
      </c>
      <c r="C9" s="25"/>
    </row>
    <row r="10" spans="1:9" s="1" customFormat="1" ht="16.5" customHeight="1" x14ac:dyDescent="0.3">
      <c r="A10" s="25"/>
      <c r="B10" s="33" t="s">
        <v>8</v>
      </c>
      <c r="C10" s="25"/>
    </row>
    <row r="11" spans="1:9" s="1" customFormat="1" ht="16.5" customHeight="1" x14ac:dyDescent="0.3">
      <c r="A11" s="25"/>
      <c r="B11" s="32" t="s">
        <v>9</v>
      </c>
      <c r="C11" s="25"/>
    </row>
    <row r="12" spans="1:9" s="1" customFormat="1" ht="16.5" customHeight="1" x14ac:dyDescent="0.3">
      <c r="A12" s="25"/>
      <c r="B12" s="34" t="s">
        <v>10</v>
      </c>
      <c r="C12" s="25"/>
    </row>
    <row r="13" spans="1:9" s="1" customFormat="1" ht="14.4" x14ac:dyDescent="0.3">
      <c r="A13" s="25"/>
      <c r="B13" s="32" t="s">
        <v>11</v>
      </c>
      <c r="C13" s="25"/>
    </row>
    <row r="14" spans="1:9" s="1" customFormat="1" ht="14.4" x14ac:dyDescent="0.3">
      <c r="A14" s="25"/>
      <c r="B14" s="35" t="s">
        <v>12</v>
      </c>
      <c r="C14" s="25"/>
    </row>
    <row r="15" spans="1:9" s="1" customFormat="1" ht="14.4" x14ac:dyDescent="0.3">
      <c r="A15" s="25"/>
      <c r="B15" s="32" t="s">
        <v>13</v>
      </c>
      <c r="C15" s="25"/>
    </row>
    <row r="16" spans="1:9" s="1" customFormat="1" ht="14.4" x14ac:dyDescent="0.3">
      <c r="A16" s="25"/>
      <c r="B16" s="35" t="s">
        <v>14</v>
      </c>
      <c r="C16" s="25"/>
    </row>
    <row r="17" spans="1:3" s="1" customFormat="1" ht="14.4" x14ac:dyDescent="0.3">
      <c r="A17" s="25"/>
      <c r="B17" s="32" t="s">
        <v>15</v>
      </c>
      <c r="C17" s="25"/>
    </row>
    <row r="18" spans="1:3" s="1" customFormat="1" ht="14.4" x14ac:dyDescent="0.3">
      <c r="A18" s="25"/>
      <c r="B18" s="35" t="s">
        <v>16</v>
      </c>
      <c r="C18" s="25"/>
    </row>
    <row r="19" spans="1:3" s="1" customFormat="1" ht="14.4" x14ac:dyDescent="0.3">
      <c r="A19" s="25"/>
      <c r="B19" s="32" t="s">
        <v>17</v>
      </c>
      <c r="C19" s="25"/>
    </row>
    <row r="20" spans="1:3" s="3" customFormat="1" ht="28.8" x14ac:dyDescent="0.3">
      <c r="A20" s="36"/>
      <c r="B20" s="35" t="s">
        <v>18</v>
      </c>
      <c r="C20" s="36"/>
    </row>
    <row r="21" spans="1:3" s="1" customFormat="1" ht="14.4" x14ac:dyDescent="0.3">
      <c r="A21" s="25"/>
      <c r="B21" s="32" t="s">
        <v>19</v>
      </c>
      <c r="C21" s="25"/>
    </row>
    <row r="22" spans="1:3" s="1" customFormat="1" ht="28.8" x14ac:dyDescent="0.3">
      <c r="A22" s="25"/>
      <c r="B22" s="35" t="s">
        <v>20</v>
      </c>
      <c r="C22" s="25"/>
    </row>
    <row r="23" spans="1:3" s="1" customFormat="1" ht="14.4" x14ac:dyDescent="0.3">
      <c r="A23" s="25"/>
      <c r="B23" s="32" t="s">
        <v>21</v>
      </c>
      <c r="C23" s="25"/>
    </row>
    <row r="24" spans="1:3" s="1" customFormat="1" ht="14.4" x14ac:dyDescent="0.3">
      <c r="A24" s="25"/>
      <c r="B24" s="35" t="s">
        <v>22</v>
      </c>
      <c r="C24" s="25"/>
    </row>
    <row r="25" spans="1:3" s="1" customFormat="1" ht="14.4" x14ac:dyDescent="0.3">
      <c r="A25" s="25"/>
      <c r="B25" s="37" t="s">
        <v>23</v>
      </c>
      <c r="C25" s="25"/>
    </row>
    <row r="26" spans="1:3" s="1" customFormat="1" ht="14.4" x14ac:dyDescent="0.3">
      <c r="A26" s="25"/>
      <c r="B26" s="34" t="s">
        <v>24</v>
      </c>
      <c r="C26" s="25"/>
    </row>
    <row r="27" spans="1:3" s="1" customFormat="1" ht="14.4" x14ac:dyDescent="0.3">
      <c r="A27" s="25"/>
      <c r="B27" s="32" t="s">
        <v>25</v>
      </c>
      <c r="C27" s="25"/>
    </row>
    <row r="28" spans="1:3" s="1" customFormat="1" ht="14.4" x14ac:dyDescent="0.3">
      <c r="A28" s="25"/>
      <c r="B28" s="35" t="s">
        <v>26</v>
      </c>
      <c r="C28" s="25"/>
    </row>
    <row r="29" spans="1:3" s="1" customFormat="1" ht="14.4" x14ac:dyDescent="0.3">
      <c r="A29" s="25"/>
      <c r="B29" s="38" t="s">
        <v>27</v>
      </c>
      <c r="C29" s="25"/>
    </row>
    <row r="30" spans="1:3" s="1" customFormat="1" ht="29.4" thickBot="1" x14ac:dyDescent="0.35">
      <c r="A30" s="25"/>
      <c r="B30" s="39" t="s">
        <v>28</v>
      </c>
      <c r="C30" s="25"/>
    </row>
    <row r="31" spans="1:3" s="1" customFormat="1" ht="9" customHeight="1" x14ac:dyDescent="0.3">
      <c r="A31" s="25"/>
      <c r="B31" s="25"/>
      <c r="C31" s="25"/>
    </row>
  </sheetData>
  <sheetProtection password="8E16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Q2"/>
  <sheetViews>
    <sheetView workbookViewId="0">
      <selection activeCell="D16" sqref="D16"/>
    </sheetView>
  </sheetViews>
  <sheetFormatPr defaultColWidth="0" defaultRowHeight="14.4" x14ac:dyDescent="0.3"/>
  <cols>
    <col min="1" max="1" width="13.5546875" style="24" customWidth="1"/>
    <col min="2" max="2" width="9.21875" style="24" customWidth="1"/>
    <col min="3" max="3" width="21.21875" style="24" customWidth="1"/>
    <col min="4" max="4" width="13.44140625" style="24" customWidth="1"/>
    <col min="5" max="16" width="9.21875" style="24" customWidth="1"/>
    <col min="17" max="17" width="0" hidden="1" customWidth="1"/>
    <col min="18" max="16384" width="9.21875" hidden="1"/>
  </cols>
  <sheetData>
    <row r="1" spans="1:16" s="5" customFormat="1" ht="30" customHeight="1" thickBot="1" x14ac:dyDescent="0.35">
      <c r="A1" s="40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0" t="s">
        <v>30</v>
      </c>
      <c r="M1" s="41"/>
      <c r="N1" s="41"/>
      <c r="O1" s="41"/>
      <c r="P1" s="43"/>
    </row>
    <row r="2" spans="1:16" s="5" customFormat="1" ht="33" customHeight="1" x14ac:dyDescent="0.3">
      <c r="A2" s="6" t="s">
        <v>29</v>
      </c>
      <c r="B2" s="7" t="s">
        <v>31</v>
      </c>
      <c r="C2" s="7" t="s">
        <v>32</v>
      </c>
      <c r="D2" s="6" t="s">
        <v>33</v>
      </c>
      <c r="E2" s="6" t="s">
        <v>34</v>
      </c>
      <c r="F2" s="6" t="s">
        <v>35</v>
      </c>
      <c r="G2" s="6" t="s">
        <v>36</v>
      </c>
      <c r="H2" s="7" t="s">
        <v>37</v>
      </c>
      <c r="I2" s="7" t="s">
        <v>38</v>
      </c>
      <c r="J2" s="7" t="s">
        <v>39</v>
      </c>
      <c r="K2" s="7" t="s">
        <v>40</v>
      </c>
      <c r="L2" s="7" t="s">
        <v>41</v>
      </c>
      <c r="M2" s="7" t="s">
        <v>42</v>
      </c>
      <c r="N2" s="7" t="s">
        <v>43</v>
      </c>
      <c r="O2" s="7" t="s">
        <v>38</v>
      </c>
      <c r="P2" s="7" t="s">
        <v>44</v>
      </c>
    </row>
  </sheetData>
  <sheetProtection password="8E16" sheet="1" objects="1" scenarios="1"/>
  <mergeCells count="2">
    <mergeCell ref="A1:K1"/>
    <mergeCell ref="L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D18"/>
  <sheetViews>
    <sheetView tabSelected="1" topLeftCell="K1" workbookViewId="0">
      <pane ySplit="2" topLeftCell="A5" activePane="bottomLeft" state="frozen"/>
      <selection activeCell="B1" sqref="B1"/>
      <selection pane="bottomLeft" activeCell="I16" sqref="I16"/>
    </sheetView>
  </sheetViews>
  <sheetFormatPr defaultColWidth="0" defaultRowHeight="14.4" x14ac:dyDescent="0.3"/>
  <cols>
    <col min="1" max="1" width="21.21875" style="20" bestFit="1" customWidth="1"/>
    <col min="2" max="2" width="20.21875" style="20" customWidth="1"/>
    <col min="3" max="3" width="26.21875" style="21" customWidth="1"/>
    <col min="4" max="4" width="23.77734375" style="21" customWidth="1"/>
    <col min="5" max="5" width="23.77734375" style="20" customWidth="1"/>
    <col min="6" max="6" width="12.21875" style="20" customWidth="1"/>
    <col min="7" max="7" width="16.21875" style="20" customWidth="1"/>
    <col min="8" max="8" width="12.21875" style="22" customWidth="1"/>
    <col min="9" max="9" width="19.21875" style="20" customWidth="1"/>
    <col min="10" max="10" width="16.21875" style="20" customWidth="1"/>
    <col min="11" max="11" width="14.44140625" style="20" customWidth="1"/>
    <col min="12" max="12" width="12.77734375" style="20" customWidth="1"/>
    <col min="13" max="14" width="16.77734375" style="20" customWidth="1"/>
    <col min="15" max="15" width="12.5546875" style="20" customWidth="1"/>
    <col min="16" max="16" width="16.21875" style="20" customWidth="1"/>
    <col min="17" max="17" width="15.77734375" style="20" customWidth="1"/>
    <col min="18" max="18" width="16.21875" style="20" customWidth="1"/>
    <col min="19" max="19" width="14" style="23" customWidth="1"/>
    <col min="20" max="20" width="14" style="20" customWidth="1"/>
    <col min="21" max="21" width="17.44140625" style="21" customWidth="1"/>
    <col min="22" max="22" width="12.5546875" style="22" customWidth="1"/>
    <col min="23" max="23" width="14.44140625" style="22" customWidth="1"/>
    <col min="24" max="24" width="13.21875" style="22" customWidth="1"/>
    <col min="25" max="25" width="20.5546875" style="22" customWidth="1"/>
    <col min="26" max="26" width="20.21875" style="22" bestFit="1" customWidth="1"/>
    <col min="27" max="27" width="21.21875" style="20" customWidth="1"/>
    <col min="28" max="28" width="21.44140625" style="20" customWidth="1"/>
    <col min="29" max="29" width="22.5546875" style="20" customWidth="1"/>
    <col min="30" max="30" width="20.21875" style="20" customWidth="1"/>
    <col min="31" max="16384" width="9.21875" hidden="1"/>
  </cols>
  <sheetData>
    <row r="1" spans="1:30" x14ac:dyDescent="0.3">
      <c r="A1" s="44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6"/>
    </row>
    <row r="2" spans="1:30" ht="55.2" x14ac:dyDescent="0.3">
      <c r="A2" s="8" t="s">
        <v>46</v>
      </c>
      <c r="B2" s="9" t="s">
        <v>47</v>
      </c>
      <c r="C2" s="9" t="s">
        <v>48</v>
      </c>
      <c r="D2" s="10" t="s">
        <v>49</v>
      </c>
      <c r="E2" s="11" t="s">
        <v>50</v>
      </c>
      <c r="F2" s="8" t="s">
        <v>51</v>
      </c>
      <c r="G2" s="8" t="s">
        <v>52</v>
      </c>
      <c r="H2" s="8" t="s">
        <v>53</v>
      </c>
      <c r="I2" s="9" t="s">
        <v>54</v>
      </c>
      <c r="J2" s="8" t="s">
        <v>55</v>
      </c>
      <c r="K2" s="12" t="s">
        <v>56</v>
      </c>
      <c r="L2" s="8" t="s">
        <v>57</v>
      </c>
      <c r="M2" s="9" t="s">
        <v>58</v>
      </c>
      <c r="N2" s="9" t="s">
        <v>59</v>
      </c>
      <c r="O2" s="8" t="s">
        <v>60</v>
      </c>
      <c r="P2" s="8" t="s">
        <v>61</v>
      </c>
      <c r="Q2" s="8" t="s">
        <v>62</v>
      </c>
      <c r="R2" s="8" t="s">
        <v>63</v>
      </c>
      <c r="S2" s="12" t="s">
        <v>64</v>
      </c>
      <c r="T2" s="13" t="s">
        <v>65</v>
      </c>
      <c r="U2" s="13" t="s">
        <v>66</v>
      </c>
      <c r="V2" s="8" t="s">
        <v>67</v>
      </c>
      <c r="W2" s="8" t="s">
        <v>68</v>
      </c>
      <c r="X2" s="8" t="s">
        <v>69</v>
      </c>
      <c r="Y2" s="9" t="s">
        <v>70</v>
      </c>
      <c r="Z2" s="8" t="s">
        <v>71</v>
      </c>
      <c r="AA2" s="8" t="s">
        <v>72</v>
      </c>
      <c r="AB2" s="10" t="s">
        <v>73</v>
      </c>
      <c r="AC2" s="8" t="s">
        <v>74</v>
      </c>
      <c r="AD2" s="8" t="s">
        <v>75</v>
      </c>
    </row>
    <row r="3" spans="1:30" ht="27.6" x14ac:dyDescent="0.3">
      <c r="A3" s="14" t="s">
        <v>76</v>
      </c>
      <c r="B3" s="14" t="s">
        <v>76</v>
      </c>
      <c r="C3" s="14" t="s">
        <v>77</v>
      </c>
      <c r="D3" s="14" t="s">
        <v>77</v>
      </c>
      <c r="E3" s="15" t="s">
        <v>76</v>
      </c>
      <c r="F3" s="14" t="s">
        <v>76</v>
      </c>
      <c r="G3" s="14" t="s">
        <v>78</v>
      </c>
      <c r="H3" s="16" t="s">
        <v>79</v>
      </c>
      <c r="I3" s="17" t="s">
        <v>80</v>
      </c>
      <c r="J3" s="14" t="s">
        <v>76</v>
      </c>
      <c r="K3" s="18" t="s">
        <v>81</v>
      </c>
      <c r="L3" s="14" t="s">
        <v>82</v>
      </c>
      <c r="M3" s="18" t="s">
        <v>83</v>
      </c>
      <c r="N3" s="18" t="s">
        <v>78</v>
      </c>
      <c r="O3" s="18" t="s">
        <v>84</v>
      </c>
      <c r="P3" s="14" t="s">
        <v>83</v>
      </c>
      <c r="Q3" s="14" t="s">
        <v>83</v>
      </c>
      <c r="R3" s="14" t="s">
        <v>83</v>
      </c>
      <c r="S3" s="14" t="s">
        <v>85</v>
      </c>
      <c r="T3" s="14" t="s">
        <v>83</v>
      </c>
      <c r="U3" s="14" t="s">
        <v>86</v>
      </c>
      <c r="V3" s="16" t="s">
        <v>87</v>
      </c>
      <c r="W3" s="16" t="s">
        <v>87</v>
      </c>
      <c r="X3" s="16" t="s">
        <v>87</v>
      </c>
      <c r="Y3" s="19" t="s">
        <v>88</v>
      </c>
      <c r="Z3" s="16" t="s">
        <v>87</v>
      </c>
      <c r="AA3" s="14" t="s">
        <v>83</v>
      </c>
      <c r="AB3" s="14" t="s">
        <v>78</v>
      </c>
      <c r="AC3" s="14" t="s">
        <v>76</v>
      </c>
      <c r="AD3" s="14" t="s">
        <v>83</v>
      </c>
    </row>
    <row r="4" spans="1:30" ht="55.2" x14ac:dyDescent="0.3">
      <c r="A4" s="21" t="str">
        <f>+B4&amp;C4&amp;"0001"</f>
        <v>9773502058420220001</v>
      </c>
      <c r="B4" s="21">
        <v>97735020584</v>
      </c>
      <c r="C4" s="21">
        <v>2022</v>
      </c>
      <c r="D4" s="21">
        <v>2021</v>
      </c>
      <c r="E4" s="20" t="s">
        <v>93</v>
      </c>
      <c r="F4" s="21" t="s">
        <v>89</v>
      </c>
      <c r="G4" s="20" t="s">
        <v>100</v>
      </c>
      <c r="H4" s="22">
        <v>54273.04</v>
      </c>
      <c r="I4" s="20" t="s">
        <v>97</v>
      </c>
      <c r="K4" s="20" t="s">
        <v>91</v>
      </c>
      <c r="L4" s="20" t="s">
        <v>98</v>
      </c>
      <c r="M4" s="20" t="s">
        <v>94</v>
      </c>
      <c r="N4" s="20" t="s">
        <v>90</v>
      </c>
      <c r="O4" s="20" t="s">
        <v>92</v>
      </c>
      <c r="P4" s="20" t="s">
        <v>99</v>
      </c>
      <c r="Q4" s="20" t="s">
        <v>95</v>
      </c>
      <c r="R4" s="20" t="s">
        <v>96</v>
      </c>
      <c r="U4" s="21">
        <v>9</v>
      </c>
      <c r="V4" s="22">
        <v>12060.67</v>
      </c>
      <c r="W4" s="22">
        <v>42212.37</v>
      </c>
      <c r="Y4" s="22">
        <v>54273.04</v>
      </c>
      <c r="AB4" s="20" t="s">
        <v>90</v>
      </c>
    </row>
    <row r="5" spans="1:30" ht="41.4" x14ac:dyDescent="0.3">
      <c r="A5" s="21" t="str">
        <f>+B5&amp;C5&amp;"0002"</f>
        <v>9773502058420220002</v>
      </c>
      <c r="B5" s="21">
        <v>97735020584</v>
      </c>
      <c r="C5" s="21">
        <v>2022</v>
      </c>
      <c r="D5" s="21">
        <v>2021</v>
      </c>
      <c r="E5" s="20" t="s">
        <v>93</v>
      </c>
      <c r="F5" s="21" t="s">
        <v>89</v>
      </c>
      <c r="G5" s="20" t="s">
        <v>100</v>
      </c>
      <c r="H5" s="22">
        <v>290375.01</v>
      </c>
      <c r="I5" s="20" t="s">
        <v>97</v>
      </c>
      <c r="K5" s="20" t="s">
        <v>91</v>
      </c>
      <c r="L5" s="20" t="s">
        <v>98</v>
      </c>
      <c r="M5" s="20" t="s">
        <v>103</v>
      </c>
      <c r="N5" s="20" t="s">
        <v>90</v>
      </c>
      <c r="O5" s="20" t="s">
        <v>92</v>
      </c>
      <c r="P5" s="20" t="s">
        <v>143</v>
      </c>
      <c r="Q5" s="20" t="s">
        <v>101</v>
      </c>
      <c r="R5" s="20" t="s">
        <v>102</v>
      </c>
      <c r="U5" s="21">
        <v>9</v>
      </c>
      <c r="V5" s="22">
        <v>64527.78</v>
      </c>
      <c r="W5" s="22">
        <v>225847.23</v>
      </c>
      <c r="Y5" s="22">
        <v>290375.01</v>
      </c>
      <c r="AB5" s="20" t="s">
        <v>90</v>
      </c>
    </row>
    <row r="6" spans="1:30" ht="110.4" x14ac:dyDescent="0.3">
      <c r="A6" s="21" t="str">
        <f>+B6&amp;C6&amp;"0003"</f>
        <v>9773502058420220003</v>
      </c>
      <c r="B6" s="21">
        <v>97735020584</v>
      </c>
      <c r="C6" s="21">
        <v>2022</v>
      </c>
      <c r="D6" s="21">
        <v>2022</v>
      </c>
      <c r="E6" s="20" t="s">
        <v>93</v>
      </c>
      <c r="F6" s="21" t="s">
        <v>89</v>
      </c>
      <c r="G6" s="20" t="s">
        <v>100</v>
      </c>
      <c r="H6" s="22">
        <v>212000</v>
      </c>
      <c r="I6" s="20" t="s">
        <v>97</v>
      </c>
      <c r="K6" s="20" t="s">
        <v>91</v>
      </c>
      <c r="M6" s="20" t="s">
        <v>104</v>
      </c>
      <c r="N6" s="20" t="s">
        <v>90</v>
      </c>
      <c r="O6" s="20" t="s">
        <v>92</v>
      </c>
      <c r="P6" s="20" t="s">
        <v>112</v>
      </c>
      <c r="Q6" s="20" t="s">
        <v>110</v>
      </c>
      <c r="R6" s="20" t="s">
        <v>111</v>
      </c>
      <c r="U6" s="21">
        <v>18</v>
      </c>
      <c r="V6" s="22">
        <v>141333.32999999999</v>
      </c>
      <c r="W6" s="22">
        <v>70666.67</v>
      </c>
      <c r="Y6" s="22">
        <v>212000</v>
      </c>
      <c r="AB6" s="20" t="s">
        <v>90</v>
      </c>
    </row>
    <row r="7" spans="1:30" ht="55.2" x14ac:dyDescent="0.3">
      <c r="A7" s="21" t="str">
        <f>+B7&amp;C7&amp;"0004"</f>
        <v>9773502058420220004</v>
      </c>
      <c r="B7" s="21">
        <v>97735020584</v>
      </c>
      <c r="C7" s="21">
        <v>2022</v>
      </c>
      <c r="D7" s="21">
        <v>2022</v>
      </c>
      <c r="E7" s="20" t="s">
        <v>93</v>
      </c>
      <c r="F7" s="21" t="s">
        <v>89</v>
      </c>
      <c r="G7" s="20" t="s">
        <v>100</v>
      </c>
      <c r="H7" s="22">
        <v>965081.96721311472</v>
      </c>
      <c r="I7" s="20" t="s">
        <v>97</v>
      </c>
      <c r="K7" s="20" t="s">
        <v>91</v>
      </c>
      <c r="M7" s="20" t="s">
        <v>105</v>
      </c>
      <c r="N7" s="20" t="s">
        <v>90</v>
      </c>
      <c r="O7" s="20" t="s">
        <v>92</v>
      </c>
      <c r="P7" s="20" t="s">
        <v>143</v>
      </c>
      <c r="Q7" s="20" t="s">
        <v>108</v>
      </c>
      <c r="R7" s="20" t="s">
        <v>109</v>
      </c>
      <c r="U7" s="21">
        <v>18</v>
      </c>
      <c r="V7" s="22">
        <v>643387.98</v>
      </c>
      <c r="W7" s="22">
        <v>321693.99</v>
      </c>
      <c r="Y7" s="22">
        <v>965081.97</v>
      </c>
      <c r="AB7" s="20" t="s">
        <v>90</v>
      </c>
    </row>
    <row r="8" spans="1:30" ht="82.8" x14ac:dyDescent="0.3">
      <c r="A8" s="21" t="str">
        <f>+B8&amp;C8&amp;"0005"</f>
        <v>9773502058420220005</v>
      </c>
      <c r="B8" s="21">
        <v>97735020584</v>
      </c>
      <c r="C8" s="21">
        <v>2022</v>
      </c>
      <c r="D8" s="21">
        <v>2022</v>
      </c>
      <c r="E8" s="20" t="s">
        <v>93</v>
      </c>
      <c r="F8" s="21" t="s">
        <v>89</v>
      </c>
      <c r="G8" s="20" t="s">
        <v>100</v>
      </c>
      <c r="H8" s="22">
        <v>67050</v>
      </c>
      <c r="I8" s="20" t="s">
        <v>97</v>
      </c>
      <c r="K8" s="20" t="s">
        <v>91</v>
      </c>
      <c r="M8" s="20" t="s">
        <v>106</v>
      </c>
      <c r="N8" s="20" t="s">
        <v>90</v>
      </c>
      <c r="O8" s="20" t="s">
        <v>92</v>
      </c>
      <c r="P8" s="20" t="s">
        <v>143</v>
      </c>
      <c r="Q8" s="20" t="s">
        <v>108</v>
      </c>
      <c r="R8" s="20" t="s">
        <v>109</v>
      </c>
      <c r="U8" s="21">
        <v>18</v>
      </c>
      <c r="V8" s="22">
        <v>44700</v>
      </c>
      <c r="W8" s="22">
        <v>22350</v>
      </c>
      <c r="Y8" s="22">
        <v>67050</v>
      </c>
      <c r="AB8" s="20" t="s">
        <v>90</v>
      </c>
    </row>
    <row r="9" spans="1:30" ht="82.8" x14ac:dyDescent="0.3">
      <c r="A9" s="21" t="str">
        <f>+B9&amp;C9&amp;"0006"</f>
        <v>9773502058420220006</v>
      </c>
      <c r="B9" s="21">
        <v>97735020584</v>
      </c>
      <c r="C9" s="21">
        <v>2022</v>
      </c>
      <c r="D9" s="21">
        <v>2022</v>
      </c>
      <c r="E9" s="20" t="s">
        <v>93</v>
      </c>
      <c r="F9" s="21" t="s">
        <v>89</v>
      </c>
      <c r="G9" s="20" t="s">
        <v>100</v>
      </c>
      <c r="H9" s="22">
        <v>65090.18032786886</v>
      </c>
      <c r="I9" s="20" t="s">
        <v>97</v>
      </c>
      <c r="K9" s="20" t="s">
        <v>91</v>
      </c>
      <c r="M9" s="20" t="s">
        <v>107</v>
      </c>
      <c r="N9" s="20" t="s">
        <v>90</v>
      </c>
      <c r="O9" s="20" t="s">
        <v>92</v>
      </c>
      <c r="P9" s="20" t="s">
        <v>143</v>
      </c>
      <c r="Q9" s="20" t="s">
        <v>108</v>
      </c>
      <c r="R9" s="20" t="s">
        <v>109</v>
      </c>
      <c r="U9" s="21">
        <v>18</v>
      </c>
      <c r="V9" s="22">
        <v>43393.45</v>
      </c>
      <c r="W9" s="22">
        <v>21696.73</v>
      </c>
      <c r="Y9" s="22">
        <v>65090.179999999993</v>
      </c>
      <c r="AB9" s="20" t="s">
        <v>90</v>
      </c>
    </row>
    <row r="10" spans="1:30" ht="55.2" x14ac:dyDescent="0.3">
      <c r="A10" s="21" t="str">
        <f>+B10&amp;C10&amp;"0007"</f>
        <v>9773502058420190007</v>
      </c>
      <c r="B10" s="21">
        <v>97735020584</v>
      </c>
      <c r="C10" s="21">
        <v>2019</v>
      </c>
      <c r="D10" s="21">
        <v>2022</v>
      </c>
      <c r="E10" s="20" t="s">
        <v>93</v>
      </c>
      <c r="F10" s="21" t="s">
        <v>89</v>
      </c>
      <c r="G10" s="20" t="s">
        <v>100</v>
      </c>
      <c r="H10" s="22">
        <v>200000</v>
      </c>
      <c r="I10" s="20" t="s">
        <v>97</v>
      </c>
      <c r="K10" s="20" t="s">
        <v>91</v>
      </c>
      <c r="L10" s="20" t="s">
        <v>116</v>
      </c>
      <c r="M10" s="20" t="s">
        <v>113</v>
      </c>
      <c r="N10" s="20" t="s">
        <v>90</v>
      </c>
      <c r="O10" s="20" t="s">
        <v>92</v>
      </c>
      <c r="Q10" s="20" t="s">
        <v>115</v>
      </c>
      <c r="R10" s="20" t="s">
        <v>117</v>
      </c>
      <c r="U10" s="21">
        <v>18</v>
      </c>
      <c r="V10" s="22">
        <v>133333.32999999999</v>
      </c>
      <c r="W10" s="22">
        <v>66666.67</v>
      </c>
      <c r="Y10" s="22">
        <v>57973.77</v>
      </c>
      <c r="AB10" s="20" t="s">
        <v>90</v>
      </c>
    </row>
    <row r="11" spans="1:30" ht="96.6" x14ac:dyDescent="0.3">
      <c r="A11" s="21" t="str">
        <f>+B11&amp;C11&amp;"0008"</f>
        <v>9773502058420220008</v>
      </c>
      <c r="B11" s="21">
        <v>97735020584</v>
      </c>
      <c r="C11" s="21">
        <v>2022</v>
      </c>
      <c r="D11" s="21">
        <v>2022</v>
      </c>
      <c r="E11" s="20" t="s">
        <v>93</v>
      </c>
      <c r="F11" s="21" t="s">
        <v>89</v>
      </c>
      <c r="G11" s="20" t="s">
        <v>100</v>
      </c>
      <c r="H11" s="22">
        <f>+[1]Foglio1!$D$85/1.22</f>
        <v>163934.42622950819</v>
      </c>
      <c r="I11" s="20" t="s">
        <v>97</v>
      </c>
      <c r="K11" s="20" t="s">
        <v>91</v>
      </c>
      <c r="M11" s="20" t="s">
        <v>114</v>
      </c>
      <c r="N11" s="20" t="s">
        <v>90</v>
      </c>
      <c r="O11" s="20" t="s">
        <v>92</v>
      </c>
      <c r="P11" s="20" t="s">
        <v>120</v>
      </c>
      <c r="Q11" s="20" t="s">
        <v>118</v>
      </c>
      <c r="R11" s="20" t="s">
        <v>119</v>
      </c>
      <c r="U11" s="21">
        <v>12</v>
      </c>
      <c r="V11" s="22">
        <v>81967.210000000006</v>
      </c>
      <c r="W11" s="22">
        <v>81967.22</v>
      </c>
      <c r="Y11" s="22">
        <v>163934.43</v>
      </c>
      <c r="AB11" s="20" t="s">
        <v>90</v>
      </c>
    </row>
    <row r="12" spans="1:30" ht="110.4" x14ac:dyDescent="0.3">
      <c r="A12" s="21" t="str">
        <f>+B12&amp;C12&amp;"0009"</f>
        <v>9773502058420220009</v>
      </c>
      <c r="B12" s="21">
        <v>97735020584</v>
      </c>
      <c r="C12" s="21">
        <v>2022</v>
      </c>
      <c r="D12" s="21">
        <v>2021</v>
      </c>
      <c r="E12" s="20" t="s">
        <v>93</v>
      </c>
      <c r="F12" s="21" t="s">
        <v>89</v>
      </c>
      <c r="G12" s="20" t="s">
        <v>100</v>
      </c>
      <c r="H12" s="22">
        <v>328997</v>
      </c>
      <c r="I12" s="20" t="s">
        <v>97</v>
      </c>
      <c r="K12" s="20" t="s">
        <v>91</v>
      </c>
      <c r="L12" s="20" t="s">
        <v>121</v>
      </c>
      <c r="M12" s="20" t="s">
        <v>122</v>
      </c>
      <c r="N12" s="20" t="s">
        <v>90</v>
      </c>
      <c r="O12" s="20" t="s">
        <v>92</v>
      </c>
      <c r="P12" s="20" t="s">
        <v>125</v>
      </c>
      <c r="Q12" s="20" t="s">
        <v>124</v>
      </c>
      <c r="R12" s="20" t="s">
        <v>123</v>
      </c>
      <c r="U12" s="21">
        <v>11</v>
      </c>
      <c r="V12" s="22">
        <v>164498.5</v>
      </c>
      <c r="W12" s="22">
        <v>164498.5</v>
      </c>
      <c r="Y12" s="22">
        <v>328997</v>
      </c>
      <c r="AB12" s="20" t="s">
        <v>90</v>
      </c>
    </row>
    <row r="13" spans="1:30" ht="27.6" customHeight="1" x14ac:dyDescent="0.3">
      <c r="A13" s="21" t="str">
        <f>+B13&amp;C13&amp;"0010"</f>
        <v>9773502058420220010</v>
      </c>
      <c r="B13" s="21">
        <v>97735020584</v>
      </c>
      <c r="C13" s="21">
        <v>2022</v>
      </c>
      <c r="D13" s="21">
        <v>2021</v>
      </c>
      <c r="E13" s="20" t="s">
        <v>93</v>
      </c>
      <c r="F13" s="21" t="s">
        <v>89</v>
      </c>
      <c r="G13" s="20" t="s">
        <v>100</v>
      </c>
      <c r="H13" s="22">
        <v>414430</v>
      </c>
      <c r="I13" s="20" t="s">
        <v>97</v>
      </c>
      <c r="K13" s="20" t="s">
        <v>91</v>
      </c>
      <c r="L13" s="20" t="s">
        <v>121</v>
      </c>
      <c r="M13" s="20" t="s">
        <v>129</v>
      </c>
      <c r="N13" s="20" t="s">
        <v>90</v>
      </c>
      <c r="O13" s="20" t="s">
        <v>92</v>
      </c>
      <c r="P13" s="20" t="s">
        <v>126</v>
      </c>
      <c r="Q13" s="20" t="s">
        <v>127</v>
      </c>
      <c r="R13" s="20" t="s">
        <v>128</v>
      </c>
      <c r="U13" s="21">
        <v>12</v>
      </c>
      <c r="V13" s="22">
        <v>172679.17</v>
      </c>
      <c r="W13" s="22">
        <v>241750.83</v>
      </c>
      <c r="Y13" s="22">
        <v>414430</v>
      </c>
      <c r="AB13" s="20" t="s">
        <v>90</v>
      </c>
    </row>
    <row r="14" spans="1:30" ht="55.2" x14ac:dyDescent="0.3">
      <c r="A14" s="21" t="str">
        <f>+B14&amp;C14&amp;"0011"</f>
        <v>9773502058420220011</v>
      </c>
      <c r="B14" s="21">
        <v>97735020584</v>
      </c>
      <c r="C14" s="21">
        <v>2022</v>
      </c>
      <c r="D14" s="21">
        <v>2021</v>
      </c>
      <c r="E14" s="20" t="s">
        <v>93</v>
      </c>
      <c r="F14" s="21" t="s">
        <v>89</v>
      </c>
      <c r="G14" s="20" t="s">
        <v>100</v>
      </c>
      <c r="H14" s="22">
        <v>509402.3</v>
      </c>
      <c r="I14" s="20" t="s">
        <v>97</v>
      </c>
      <c r="K14" s="20" t="s">
        <v>91</v>
      </c>
      <c r="L14" s="20" t="s">
        <v>132</v>
      </c>
      <c r="M14" s="20" t="s">
        <v>130</v>
      </c>
      <c r="N14" s="20" t="s">
        <v>90</v>
      </c>
      <c r="O14" s="20" t="s">
        <v>92</v>
      </c>
      <c r="P14" s="20" t="s">
        <v>135</v>
      </c>
      <c r="Q14" s="20" t="s">
        <v>133</v>
      </c>
      <c r="R14" s="20" t="s">
        <v>134</v>
      </c>
      <c r="U14" s="21">
        <v>12</v>
      </c>
      <c r="V14" s="22">
        <v>254701.15</v>
      </c>
      <c r="W14" s="22">
        <v>254701.15</v>
      </c>
      <c r="Y14" s="22">
        <v>509402.3</v>
      </c>
      <c r="AB14" s="20" t="s">
        <v>90</v>
      </c>
    </row>
    <row r="15" spans="1:30" ht="55.2" x14ac:dyDescent="0.3">
      <c r="A15" s="21" t="str">
        <f>+B15&amp;C15&amp;"0012"</f>
        <v>9773502058420220012</v>
      </c>
      <c r="B15" s="21">
        <v>97735020584</v>
      </c>
      <c r="C15" s="21">
        <v>2022</v>
      </c>
      <c r="D15" s="21">
        <v>2021</v>
      </c>
      <c r="E15" s="20" t="s">
        <v>93</v>
      </c>
      <c r="F15" s="21" t="s">
        <v>89</v>
      </c>
      <c r="G15" s="20" t="s">
        <v>100</v>
      </c>
      <c r="H15" s="22">
        <v>993116</v>
      </c>
      <c r="I15" s="20" t="s">
        <v>97</v>
      </c>
      <c r="K15" s="20" t="s">
        <v>91</v>
      </c>
      <c r="L15" s="20" t="s">
        <v>136</v>
      </c>
      <c r="M15" s="20" t="s">
        <v>131</v>
      </c>
      <c r="N15" s="20" t="s">
        <v>90</v>
      </c>
      <c r="O15" s="20" t="s">
        <v>92</v>
      </c>
      <c r="P15" s="20" t="s">
        <v>120</v>
      </c>
      <c r="Q15" s="20" t="s">
        <v>118</v>
      </c>
      <c r="R15" s="20" t="s">
        <v>119</v>
      </c>
      <c r="U15" s="21">
        <v>8</v>
      </c>
      <c r="V15" s="22">
        <v>620697.5</v>
      </c>
      <c r="W15" s="22">
        <v>372418.5</v>
      </c>
      <c r="Y15" s="22">
        <v>993116</v>
      </c>
      <c r="AB15" s="20" t="s">
        <v>90</v>
      </c>
    </row>
    <row r="16" spans="1:30" ht="69" x14ac:dyDescent="0.3">
      <c r="A16" s="21" t="str">
        <f>+B16&amp;C16&amp;"0013"</f>
        <v>9773502058420220013</v>
      </c>
      <c r="B16" s="21">
        <v>97735020584</v>
      </c>
      <c r="C16" s="21">
        <v>2022</v>
      </c>
      <c r="D16" s="21">
        <v>2021</v>
      </c>
      <c r="E16" s="20" t="s">
        <v>93</v>
      </c>
      <c r="F16" s="21" t="s">
        <v>89</v>
      </c>
      <c r="G16" s="20" t="s">
        <v>100</v>
      </c>
      <c r="H16" s="22">
        <v>80511.803278688516</v>
      </c>
      <c r="I16" s="20" t="s">
        <v>97</v>
      </c>
      <c r="K16" s="20" t="s">
        <v>91</v>
      </c>
      <c r="L16" s="20" t="s">
        <v>138</v>
      </c>
      <c r="M16" s="20" t="s">
        <v>137</v>
      </c>
      <c r="N16" s="20" t="s">
        <v>90</v>
      </c>
      <c r="O16" s="20" t="s">
        <v>92</v>
      </c>
      <c r="P16" s="20" t="s">
        <v>99</v>
      </c>
      <c r="Q16" s="20" t="s">
        <v>95</v>
      </c>
      <c r="R16" s="20" t="s">
        <v>96</v>
      </c>
      <c r="U16" s="21">
        <v>14</v>
      </c>
      <c r="V16" s="22">
        <v>40255.9</v>
      </c>
      <c r="W16" s="22">
        <v>40255.9</v>
      </c>
      <c r="Y16" s="22">
        <f>+V16+W16</f>
        <v>80511.8</v>
      </c>
      <c r="AB16" s="20" t="s">
        <v>90</v>
      </c>
    </row>
    <row r="17" spans="1:28" ht="41.4" x14ac:dyDescent="0.3">
      <c r="A17" s="21" t="str">
        <f>+B17&amp;C17&amp;"0014"</f>
        <v>9773502058420220014</v>
      </c>
      <c r="B17" s="21">
        <v>97735020584</v>
      </c>
      <c r="C17" s="21">
        <v>2022</v>
      </c>
      <c r="D17" s="21">
        <v>2022</v>
      </c>
      <c r="E17" s="20" t="s">
        <v>93</v>
      </c>
      <c r="F17" s="21" t="s">
        <v>89</v>
      </c>
      <c r="G17" s="20" t="s">
        <v>100</v>
      </c>
      <c r="H17" s="22">
        <v>135245.9</v>
      </c>
      <c r="I17" s="20" t="s">
        <v>97</v>
      </c>
      <c r="K17" s="20" t="s">
        <v>91</v>
      </c>
      <c r="L17" s="20" t="s">
        <v>138</v>
      </c>
      <c r="M17" s="20" t="s">
        <v>139</v>
      </c>
      <c r="N17" s="20" t="s">
        <v>90</v>
      </c>
      <c r="O17" s="20" t="s">
        <v>92</v>
      </c>
      <c r="Q17" s="20" t="s">
        <v>140</v>
      </c>
      <c r="R17" s="20" t="s">
        <v>141</v>
      </c>
      <c r="U17" s="21">
        <v>18</v>
      </c>
      <c r="V17" s="22">
        <v>90163.93</v>
      </c>
      <c r="W17" s="22">
        <v>45081.97</v>
      </c>
      <c r="Y17" s="22">
        <v>135245.9</v>
      </c>
      <c r="AB17" s="20" t="s">
        <v>90</v>
      </c>
    </row>
    <row r="18" spans="1:28" ht="41.4" x14ac:dyDescent="0.3">
      <c r="A18" s="21" t="str">
        <f>+B18&amp;C18&amp;"0015"</f>
        <v>9773502058420220015</v>
      </c>
      <c r="B18" s="21">
        <v>97735020584</v>
      </c>
      <c r="C18" s="21">
        <v>2022</v>
      </c>
      <c r="D18" s="21">
        <v>2022</v>
      </c>
      <c r="E18" s="20" t="s">
        <v>93</v>
      </c>
      <c r="F18" s="21" t="s">
        <v>89</v>
      </c>
      <c r="G18" s="20" t="s">
        <v>100</v>
      </c>
      <c r="H18" s="22">
        <v>122950.81967213115</v>
      </c>
      <c r="I18" s="20" t="s">
        <v>97</v>
      </c>
      <c r="K18" s="20" t="s">
        <v>91</v>
      </c>
      <c r="L18" s="47" t="s">
        <v>98</v>
      </c>
      <c r="M18" s="20" t="s">
        <v>142</v>
      </c>
      <c r="N18" s="20" t="s">
        <v>90</v>
      </c>
      <c r="O18" s="20" t="s">
        <v>92</v>
      </c>
      <c r="P18" s="20" t="s">
        <v>120</v>
      </c>
      <c r="Q18" s="20" t="s">
        <v>118</v>
      </c>
      <c r="R18" s="20" t="s">
        <v>119</v>
      </c>
      <c r="U18" s="21">
        <v>18</v>
      </c>
      <c r="V18" s="22">
        <v>40983.61</v>
      </c>
      <c r="W18" s="22">
        <v>81967.210000000006</v>
      </c>
      <c r="Y18" s="22">
        <v>122950.82</v>
      </c>
      <c r="AB18" s="20" t="s">
        <v>90</v>
      </c>
    </row>
  </sheetData>
  <sheetProtection password="8E16" sheet="1" objects="1" scenarios="1"/>
  <mergeCells count="1">
    <mergeCell ref="A1:AD1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Istruzioni</vt:lpstr>
      <vt:lpstr>Dati Ente</vt:lpstr>
      <vt:lpstr>Scheda B</vt:lpstr>
      <vt:lpstr>Istruzioni!Area_stampa</vt:lpstr>
    </vt:vector>
  </TitlesOfParts>
  <Company>CONSIP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Consip S.p.A.</dc:creator>
  <cp:lastModifiedBy>Collacchi Michela</cp:lastModifiedBy>
  <dcterms:created xsi:type="dcterms:W3CDTF">2017-11-06T17:02:07Z</dcterms:created>
  <dcterms:modified xsi:type="dcterms:W3CDTF">2021-10-08T09:45:26Z</dcterms:modified>
</cp:coreProperties>
</file>